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15" windowWidth="15480" windowHeight="11640" activeTab="0"/>
  </bookViews>
  <sheets>
    <sheet name="Western Ontario" sheetId="1" r:id="rId1"/>
    <sheet name="Eastern Ontario" sheetId="2" r:id="rId2"/>
    <sheet name="Adjustment Factors" sheetId="3" r:id="rId3"/>
  </sheets>
  <definedNames>
    <definedName name="Fertilizer">'Adjustment Factors'!$A$18:$A$23</definedName>
    <definedName name="PrevCrop">'Adjustment Factors'!$I$3:$I$13</definedName>
    <definedName name="SoilType">'Adjustment Factors'!$A$4:$A$14</definedName>
  </definedNames>
  <calcPr fullCalcOnLoad="1"/>
</workbook>
</file>

<file path=xl/sharedStrings.xml><?xml version="1.0" encoding="utf-8"?>
<sst xmlns="http://schemas.openxmlformats.org/spreadsheetml/2006/main" count="138" uniqueCount="90">
  <si>
    <t>Base N Requirement:</t>
  </si>
  <si>
    <t>Soil Type</t>
  </si>
  <si>
    <t>Clay Loam</t>
  </si>
  <si>
    <t>Loam</t>
  </si>
  <si>
    <t>Sand</t>
  </si>
  <si>
    <t>Silt Loam</t>
  </si>
  <si>
    <t>Silty Clay Loam</t>
  </si>
  <si>
    <t>Silty Clay</t>
  </si>
  <si>
    <t>Loamy Sand</t>
  </si>
  <si>
    <t>Sandy Loam</t>
  </si>
  <si>
    <t>Sandy Clay</t>
  </si>
  <si>
    <t>Sandy Clay Loam</t>
  </si>
  <si>
    <t>Yield Adjustment:</t>
  </si>
  <si>
    <t>Heat Unit Adjustment:</t>
  </si>
  <si>
    <t>Previous Crop</t>
  </si>
  <si>
    <t>Grain Corn</t>
  </si>
  <si>
    <t>Silage Corn</t>
  </si>
  <si>
    <t>Soybeans</t>
  </si>
  <si>
    <t>Edible Beans</t>
  </si>
  <si>
    <t>Perennial Forages  1/3 to 1/2 legume</t>
  </si>
  <si>
    <t>Perennial Forages  Over 1/2 legume</t>
  </si>
  <si>
    <t>Previous Crop Adjustment:</t>
  </si>
  <si>
    <t>Price Ratio Adjustment:</t>
  </si>
  <si>
    <t>Base N (lb/ac)</t>
  </si>
  <si>
    <t>Sidedress Adjustment</t>
  </si>
  <si>
    <t>Price Ratio Calculations</t>
  </si>
  <si>
    <t>Net Corn Price</t>
  </si>
  <si>
    <t>Fertilizer Type</t>
  </si>
  <si>
    <t>Urea</t>
  </si>
  <si>
    <t>Anhydrous Ammonia</t>
  </si>
  <si>
    <t>Ammonium Nitrate</t>
  </si>
  <si>
    <t>Ammonium Sulphate</t>
  </si>
  <si>
    <t>Calcium Ammonium Nitrate</t>
  </si>
  <si>
    <t>kg N/tonne</t>
  </si>
  <si>
    <t>Cereals (straw removed)</t>
  </si>
  <si>
    <t>Base N (kg/ha)</t>
  </si>
  <si>
    <t>Adjustment (lb/ac)</t>
  </si>
  <si>
    <t>Adjustment (kg/ha)</t>
  </si>
  <si>
    <t>Western Ontario</t>
  </si>
  <si>
    <t>Eastern Ontario</t>
  </si>
  <si>
    <t xml:space="preserve">Cells Needing Input = </t>
  </si>
  <si>
    <t>UAN (28-0-0)</t>
  </si>
  <si>
    <t>Imperial</t>
  </si>
  <si>
    <t>(lb/ac)</t>
  </si>
  <si>
    <t>Metric</t>
  </si>
  <si>
    <t>(kg/ha)</t>
  </si>
  <si>
    <t>Price Ratio ($N:$corn)</t>
  </si>
  <si>
    <t xml:space="preserve">Preplant Additional N </t>
  </si>
  <si>
    <t xml:space="preserve">SideDress Additional N </t>
  </si>
  <si>
    <t>Total N Recommendation</t>
  </si>
  <si>
    <t xml:space="preserve">Total N Recommendation </t>
  </si>
  <si>
    <t>Preplant Additional N</t>
  </si>
  <si>
    <t>or</t>
  </si>
  <si>
    <t>Enter proven yield (bu/ac)</t>
  </si>
  <si>
    <t>Enter CHU for your area</t>
  </si>
  <si>
    <t>Timing Adjustment (if Sidedress) - does not apply to Eastern Ontario</t>
  </si>
  <si>
    <t xml:space="preserve">OMAFRA General Recommended Nitrogen Rates for Corn: Corn N Calculator </t>
  </si>
  <si>
    <t>OR</t>
  </si>
  <si>
    <t>if applying N as sidedress:</t>
  </si>
  <si>
    <t>Enter price per tonne of product: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</si>
  <si>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</si>
  <si>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</si>
  <si>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</si>
  <si>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</si>
  <si>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</si>
  <si>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</si>
  <si>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</si>
  <si>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</si>
  <si>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</si>
  <si>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</si>
  <si>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OMAFRA General Recommended Nitrogen Rates for Corn: Corn N Calculator</t>
  </si>
  <si>
    <t>(click to enter)</t>
  </si>
  <si>
    <t>Clay, Heavy Clay</t>
  </si>
  <si>
    <t>Cereals (straw not removed)</t>
  </si>
  <si>
    <t>Red Clover underseeded (plowed)</t>
  </si>
  <si>
    <t>Red Clover underseeded (no-till corn)</t>
  </si>
  <si>
    <t>Perennial Forages 0 to 1/3 legume</t>
  </si>
  <si>
    <t>Nitrogen Price            ($/lb actual N)</t>
  </si>
  <si>
    <t>Enter CHU</t>
  </si>
  <si>
    <t>Enter expected corn price</t>
  </si>
  <si>
    <t>Enter drying charges ($/bu)</t>
  </si>
  <si>
    <t>Enter transportation and marketing ($/bu)</t>
  </si>
  <si>
    <t>Select soil type</t>
  </si>
  <si>
    <t>Select previous crop</t>
  </si>
  <si>
    <t>Select fertilizer product:</t>
  </si>
  <si>
    <t>Enter Starter N (lb-N/ac)</t>
  </si>
  <si>
    <t xml:space="preserve">Enter Manure Credit (lb-N/ac) </t>
  </si>
  <si>
    <t xml:space="preserve">Enter Starter N (lb/ac) </t>
  </si>
  <si>
    <t>Nitrogen Price       ($/lb actual N)</t>
  </si>
  <si>
    <t xml:space="preserve">Enter Manure Credit (lb/ac)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</si>
</sst>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"/>
    <numFmt numFmtId="178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14" xfId="0" applyNumberForma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33" borderId="13" xfId="0" applyFill="1" applyBorder="1" applyAlignment="1" applyProtection="1">
      <alignment horizontal="center"/>
      <protection locked="0"/>
    </xf>
    <xf numFmtId="176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shrinkToFit="1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12" fillId="0" borderId="2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27" xfId="0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>
      <alignment/>
    </xf>
    <xf numFmtId="1" fontId="5" fillId="0" borderId="28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1" fontId="5" fillId="34" borderId="29" xfId="0" applyNumberFormat="1" applyFont="1" applyFill="1" applyBorder="1" applyAlignment="1">
      <alignment horizontal="center"/>
    </xf>
    <xf numFmtId="1" fontId="5" fillId="34" borderId="30" xfId="0" applyNumberFormat="1" applyFont="1" applyFill="1" applyBorder="1" applyAlignment="1">
      <alignment horizontal="center"/>
    </xf>
    <xf numFmtId="1" fontId="5" fillId="34" borderId="29" xfId="0" applyNumberFormat="1" applyFont="1" applyFill="1" applyBorder="1" applyAlignment="1">
      <alignment horizontal="center"/>
    </xf>
    <xf numFmtId="1" fontId="5" fillId="34" borderId="3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5" fillId="34" borderId="0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" fontId="5" fillId="34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176" fontId="0" fillId="33" borderId="31" xfId="0" applyNumberForma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12" fillId="0" borderId="2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vertical="top" wrapText="1"/>
    </xf>
    <xf numFmtId="0" fontId="12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41" xfId="0" applyFont="1" applyFill="1" applyBorder="1" applyAlignment="1">
      <alignment vertical="top" wrapText="1"/>
    </xf>
    <xf numFmtId="0" fontId="13" fillId="0" borderId="42" xfId="0" applyFont="1" applyBorder="1" applyAlignment="1">
      <alignment horizontal="center"/>
    </xf>
    <xf numFmtId="0" fontId="0" fillId="33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33" borderId="45" xfId="0" applyFill="1" applyBorder="1" applyAlignment="1" applyProtection="1">
      <alignment horizontal="center" wrapText="1" shrinkToFit="1"/>
      <protection locked="0"/>
    </xf>
    <xf numFmtId="0" fontId="0" fillId="0" borderId="10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0" fillId="0" borderId="19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top"/>
    </xf>
    <xf numFmtId="0" fontId="0" fillId="0" borderId="22" xfId="0" applyFill="1" applyBorder="1" applyAlignment="1">
      <alignment vertical="top" wrapText="1"/>
    </xf>
    <xf numFmtId="176" fontId="0" fillId="33" borderId="46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6" fontId="0" fillId="0" borderId="47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6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left" vertical="center" wrapText="1"/>
    </xf>
    <xf numFmtId="176" fontId="0" fillId="33" borderId="38" xfId="0" applyNumberFormat="1" applyFill="1" applyBorder="1" applyAlignment="1" applyProtection="1">
      <alignment horizontal="center" vertical="center"/>
      <protection locked="0"/>
    </xf>
    <xf numFmtId="176" fontId="0" fillId="0" borderId="35" xfId="0" applyNumberFormat="1" applyFill="1" applyBorder="1" applyAlignment="1">
      <alignment horizontal="center"/>
    </xf>
    <xf numFmtId="176" fontId="0" fillId="0" borderId="48" xfId="0" applyNumberFormat="1" applyFill="1" applyBorder="1" applyAlignment="1" applyProtection="1">
      <alignment horizontal="center" vertical="center"/>
      <protection locked="0"/>
    </xf>
    <xf numFmtId="176" fontId="0" fillId="0" borderId="49" xfId="0" applyNumberForma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center" wrapText="1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.7109375" style="26" customWidth="1"/>
    <col min="2" max="2" width="24.57421875" style="0" customWidth="1"/>
    <col min="3" max="3" width="24.7109375" style="0" customWidth="1"/>
    <col min="4" max="4" width="15.00390625" style="0" customWidth="1"/>
    <col min="5" max="5" width="18.7109375" style="0" customWidth="1"/>
    <col min="6" max="6" width="19.00390625" style="0" customWidth="1"/>
    <col min="8" max="8" width="14.140625" style="0" customWidth="1"/>
    <col min="9" max="9" width="17.8515625" style="0" customWidth="1"/>
  </cols>
  <sheetData>
    <row r="1" spans="1:5" ht="15.75">
      <c r="A1" s="162" t="s">
        <v>56</v>
      </c>
      <c r="B1" s="163"/>
      <c r="C1" s="163"/>
      <c r="D1" s="163"/>
      <c r="E1" s="164"/>
    </row>
    <row r="2" spans="1:5" ht="15.75" thickBot="1">
      <c r="A2" s="165" t="s">
        <v>38</v>
      </c>
      <c r="B2" s="166"/>
      <c r="C2" s="166"/>
      <c r="D2" s="166"/>
      <c r="E2" s="167"/>
    </row>
    <row r="3" spans="1:5" ht="15" customHeight="1" thickBot="1">
      <c r="A3" s="12"/>
      <c r="B3" s="46" t="s">
        <v>40</v>
      </c>
      <c r="C3" s="66" t="s">
        <v>71</v>
      </c>
      <c r="D3" s="83" t="s">
        <v>42</v>
      </c>
      <c r="E3" s="84" t="s">
        <v>44</v>
      </c>
    </row>
    <row r="4" spans="1:7" ht="15" customHeight="1">
      <c r="A4" s="12" t="s">
        <v>60</v>
      </c>
      <c r="B4" s="52" t="s">
        <v>0</v>
      </c>
      <c r="C4" s="67"/>
      <c r="D4" s="57" t="s">
        <v>43</v>
      </c>
      <c r="E4" s="58" t="s">
        <v>45</v>
      </c>
      <c r="F4" s="9"/>
      <c r="G4" s="31"/>
    </row>
    <row r="5" spans="1:5" ht="12.75" customHeight="1">
      <c r="A5" s="12"/>
      <c r="B5" s="53" t="s">
        <v>82</v>
      </c>
      <c r="C5" s="47" t="s">
        <v>3</v>
      </c>
      <c r="D5" s="59">
        <f>VLOOKUP(C5,'Adjustment Factors'!A4:G14,2,FALSE)</f>
        <v>28</v>
      </c>
      <c r="E5" s="60">
        <f>VLOOKUP(C5,'Adjustment Factors'!A4:G14,3,FALSE)</f>
        <v>32</v>
      </c>
    </row>
    <row r="6" spans="1:5" ht="12.75" customHeight="1">
      <c r="A6" s="12"/>
      <c r="B6" s="53"/>
      <c r="C6" s="10"/>
      <c r="D6" s="59"/>
      <c r="E6" s="60"/>
    </row>
    <row r="7" spans="1:5" ht="15" customHeight="1">
      <c r="A7" s="12" t="s">
        <v>61</v>
      </c>
      <c r="B7" s="54" t="s">
        <v>12</v>
      </c>
      <c r="C7" s="10"/>
      <c r="D7" s="59"/>
      <c r="E7" s="60"/>
    </row>
    <row r="8" spans="1:5" ht="12.75" customHeight="1">
      <c r="A8" s="12"/>
      <c r="B8" s="53" t="s">
        <v>53</v>
      </c>
      <c r="C8" s="47">
        <v>150</v>
      </c>
      <c r="D8" s="61">
        <f>C8*0.77</f>
        <v>115.5</v>
      </c>
      <c r="E8" s="62">
        <f>D8*1.12</f>
        <v>129.36</v>
      </c>
    </row>
    <row r="9" spans="1:5" ht="12" customHeight="1">
      <c r="A9" s="12"/>
      <c r="B9" s="53"/>
      <c r="C9" s="10"/>
      <c r="D9" s="59"/>
      <c r="E9" s="60"/>
    </row>
    <row r="10" spans="1:5" ht="15" customHeight="1">
      <c r="A10" s="12" t="s">
        <v>62</v>
      </c>
      <c r="B10" s="54" t="s">
        <v>13</v>
      </c>
      <c r="C10" s="10"/>
      <c r="D10" s="59"/>
      <c r="E10" s="60"/>
    </row>
    <row r="11" spans="1:5" ht="12.75" customHeight="1">
      <c r="A11" s="12"/>
      <c r="B11" s="53" t="s">
        <v>54</v>
      </c>
      <c r="C11" s="47">
        <v>2800</v>
      </c>
      <c r="D11" s="61">
        <f>(C11-2800)*0.036</f>
        <v>0</v>
      </c>
      <c r="E11" s="62">
        <f>(C11-2800)*0.041</f>
        <v>0</v>
      </c>
    </row>
    <row r="12" spans="1:5" ht="12" customHeight="1">
      <c r="A12" s="12"/>
      <c r="B12" s="53"/>
      <c r="C12" s="10"/>
      <c r="D12" s="59"/>
      <c r="E12" s="60"/>
    </row>
    <row r="13" spans="1:9" ht="15" customHeight="1">
      <c r="A13" s="12" t="s">
        <v>63</v>
      </c>
      <c r="B13" s="54" t="s">
        <v>21</v>
      </c>
      <c r="C13" s="10"/>
      <c r="D13" s="59"/>
      <c r="E13" s="60"/>
      <c r="I13" s="2"/>
    </row>
    <row r="14" spans="1:5" ht="27.75" customHeight="1" thickBot="1">
      <c r="A14" s="12"/>
      <c r="B14" s="55" t="s">
        <v>83</v>
      </c>
      <c r="C14" s="71" t="s">
        <v>17</v>
      </c>
      <c r="D14" s="81">
        <f>VLOOKUP(C14,'Adjustment Factors'!I3:J13,2,FALSE)</f>
        <v>-27</v>
      </c>
      <c r="E14" s="82">
        <f>VLOOKUP(C14,'Adjustment Factors'!I3:K13,3,FALSE)</f>
        <v>-30</v>
      </c>
    </row>
    <row r="15" spans="1:5" ht="15" customHeight="1">
      <c r="A15" s="12"/>
      <c r="B15" s="159" t="s">
        <v>25</v>
      </c>
      <c r="C15" s="160"/>
      <c r="D15" s="160"/>
      <c r="E15" s="161"/>
    </row>
    <row r="16" spans="1:5" ht="24" customHeight="1">
      <c r="A16" s="12"/>
      <c r="B16" s="147" t="s">
        <v>79</v>
      </c>
      <c r="C16" s="153">
        <v>2.8</v>
      </c>
      <c r="D16" s="146" t="s">
        <v>84</v>
      </c>
      <c r="E16" s="150" t="s">
        <v>29</v>
      </c>
    </row>
    <row r="17" spans="1:5" ht="27" customHeight="1">
      <c r="A17" s="12"/>
      <c r="B17" s="157"/>
      <c r="C17" s="155"/>
      <c r="D17" s="151" t="s">
        <v>59</v>
      </c>
      <c r="E17" s="142">
        <v>450</v>
      </c>
    </row>
    <row r="18" spans="1:5" ht="25.5">
      <c r="A18" s="12"/>
      <c r="B18" s="158"/>
      <c r="C18" s="156"/>
      <c r="D18" s="152" t="s">
        <v>88</v>
      </c>
      <c r="E18" s="11">
        <f>E17/VLOOKUP(E16,'Adjustment Factors'!A18:B23,2,FALSE)/2.205</f>
        <v>0.2488800398208064</v>
      </c>
    </row>
    <row r="19" spans="1:5" ht="12.75" customHeight="1" thickBot="1">
      <c r="A19" s="12"/>
      <c r="B19" s="3" t="s">
        <v>26</v>
      </c>
      <c r="C19" s="154">
        <f>C16-C17-C18</f>
        <v>2.8</v>
      </c>
      <c r="D19" s="148"/>
      <c r="E19" s="149"/>
    </row>
    <row r="20" spans="1:5" ht="15" customHeight="1">
      <c r="A20" s="12" t="s">
        <v>64</v>
      </c>
      <c r="B20" s="13" t="s">
        <v>22</v>
      </c>
      <c r="C20" s="2"/>
      <c r="D20" s="25" t="s">
        <v>43</v>
      </c>
      <c r="E20" s="24" t="s">
        <v>45</v>
      </c>
    </row>
    <row r="21" spans="1:5" ht="12.75" customHeight="1" thickBot="1">
      <c r="A21" s="12"/>
      <c r="B21" s="3" t="s">
        <v>46</v>
      </c>
      <c r="C21" s="20">
        <f>E18/(C19/56)</f>
        <v>4.977600796416128</v>
      </c>
      <c r="D21" s="21">
        <f>-(C21-5)*6</f>
        <v>0.13439522150322958</v>
      </c>
      <c r="E21" s="22">
        <f>-(C21-5)*6.7</f>
        <v>0.1500746640119397</v>
      </c>
    </row>
    <row r="22" spans="1:5" ht="15" customHeight="1">
      <c r="A22" s="12" t="s">
        <v>65</v>
      </c>
      <c r="B22" s="27" t="s">
        <v>50</v>
      </c>
      <c r="C22" s="72"/>
      <c r="D22" s="73">
        <f>D5+D8+D11+D14+D21</f>
        <v>116.63439522150323</v>
      </c>
      <c r="E22" s="74">
        <f>E5+E8+E11+E14+E21</f>
        <v>131.51007466401197</v>
      </c>
    </row>
    <row r="23" spans="1:5" ht="12.75">
      <c r="A23" s="12" t="s">
        <v>66</v>
      </c>
      <c r="B23" s="1" t="s">
        <v>87</v>
      </c>
      <c r="C23" s="2"/>
      <c r="D23" s="50">
        <v>0</v>
      </c>
      <c r="E23" s="15">
        <f>1.12*D23</f>
        <v>0</v>
      </c>
    </row>
    <row r="24" spans="1:5" ht="13.5" thickBot="1">
      <c r="A24" s="12" t="s">
        <v>67</v>
      </c>
      <c r="B24" s="1" t="s">
        <v>89</v>
      </c>
      <c r="C24" s="2"/>
      <c r="D24" s="51"/>
      <c r="E24" s="36">
        <f>1.12*D24</f>
        <v>0</v>
      </c>
    </row>
    <row r="25" spans="1:5" ht="21" customHeight="1" thickBot="1">
      <c r="A25" s="12" t="s">
        <v>68</v>
      </c>
      <c r="B25" s="75" t="s">
        <v>51</v>
      </c>
      <c r="C25" s="76"/>
      <c r="D25" s="77">
        <f>D22-D23-D24</f>
        <v>116.63439522150323</v>
      </c>
      <c r="E25" s="78">
        <f>E22-E23-E24</f>
        <v>131.51007466401197</v>
      </c>
    </row>
    <row r="26" spans="1:5" ht="13.5" customHeight="1">
      <c r="A26" s="12"/>
      <c r="B26" s="12" t="s">
        <v>57</v>
      </c>
      <c r="C26" s="2"/>
      <c r="D26" s="16"/>
      <c r="E26" s="17"/>
    </row>
    <row r="27" spans="1:5" ht="15.75" thickBot="1">
      <c r="A27" s="12"/>
      <c r="B27" s="13" t="s">
        <v>58</v>
      </c>
      <c r="C27" s="2"/>
      <c r="D27" s="16"/>
      <c r="E27" s="17"/>
    </row>
    <row r="28" spans="1:5" ht="15" hidden="1" thickBot="1">
      <c r="A28" s="12"/>
      <c r="B28" s="14" t="s">
        <v>1</v>
      </c>
      <c r="C28" s="23" t="str">
        <f>C5</f>
        <v>Loam</v>
      </c>
      <c r="D28" s="18">
        <f>VLOOKUP(C28,'Adjustment Factors'!A4:G14,4,FALSE)</f>
        <v>0.8</v>
      </c>
      <c r="E28" s="19">
        <f>VLOOKUP(C28,'Adjustment Factors'!A4:G14,4,FALSE)</f>
        <v>0.8</v>
      </c>
    </row>
    <row r="29" spans="1:5" ht="21" customHeight="1" thickBot="1">
      <c r="A29" s="63" t="s">
        <v>69</v>
      </c>
      <c r="B29" s="75" t="s">
        <v>48</v>
      </c>
      <c r="C29" s="76"/>
      <c r="D29" s="79">
        <f>D25*D28</f>
        <v>93.30751617720259</v>
      </c>
      <c r="E29" s="80">
        <f>E25*E28</f>
        <v>105.20805973120957</v>
      </c>
    </row>
  </sheetData>
  <sheetProtection password="C46E" sheet="1" objects="1" scenarios="1"/>
  <mergeCells count="3">
    <mergeCell ref="B15:E15"/>
    <mergeCell ref="A1:E1"/>
    <mergeCell ref="A2:E2"/>
  </mergeCells>
  <dataValidations count="3">
    <dataValidation type="list" allowBlank="1" showInputMessage="1" showErrorMessage="1" sqref="E16">
      <formula1>Fertilizer</formula1>
    </dataValidation>
    <dataValidation type="list" allowBlank="1" showInputMessage="1" showErrorMessage="1" sqref="C5">
      <formula1>SoilType</formula1>
    </dataValidation>
    <dataValidation type="list" allowBlank="1" showInputMessage="1" showErrorMessage="1" sqref="C14">
      <formula1>PrevCrop</formula1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.7109375" style="26" customWidth="1"/>
    <col min="2" max="2" width="24.8515625" style="0" customWidth="1"/>
    <col min="3" max="3" width="24.28125" style="0" customWidth="1"/>
    <col min="4" max="4" width="18.28125" style="0" customWidth="1"/>
    <col min="5" max="5" width="18.7109375" style="0" customWidth="1"/>
    <col min="6" max="6" width="19.00390625" style="0" customWidth="1"/>
    <col min="8" max="8" width="14.140625" style="0" customWidth="1"/>
    <col min="9" max="9" width="17.8515625" style="0" customWidth="1"/>
  </cols>
  <sheetData>
    <row r="1" spans="1:5" ht="15.75">
      <c r="A1" s="162" t="s">
        <v>70</v>
      </c>
      <c r="B1" s="163"/>
      <c r="C1" s="163"/>
      <c r="D1" s="163"/>
      <c r="E1" s="164"/>
    </row>
    <row r="2" spans="1:5" ht="15.75" thickBot="1">
      <c r="A2" s="165" t="s">
        <v>39</v>
      </c>
      <c r="B2" s="171"/>
      <c r="C2" s="171"/>
      <c r="D2" s="171"/>
      <c r="E2" s="172"/>
    </row>
    <row r="3" spans="1:5" ht="14.25" customHeight="1" thickBot="1">
      <c r="A3" s="12"/>
      <c r="B3" s="46" t="s">
        <v>40</v>
      </c>
      <c r="C3" s="66" t="s">
        <v>71</v>
      </c>
      <c r="D3" s="56" t="s">
        <v>42</v>
      </c>
      <c r="E3" s="84" t="s">
        <v>44</v>
      </c>
    </row>
    <row r="4" spans="1:5" ht="15" customHeight="1">
      <c r="A4" s="12" t="s">
        <v>60</v>
      </c>
      <c r="B4" s="27" t="s">
        <v>0</v>
      </c>
      <c r="C4" s="129"/>
      <c r="D4" s="130" t="s">
        <v>43</v>
      </c>
      <c r="E4" s="24" t="s">
        <v>45</v>
      </c>
    </row>
    <row r="5" spans="1:5" ht="13.5" customHeight="1">
      <c r="A5" s="12"/>
      <c r="B5" s="28" t="s">
        <v>82</v>
      </c>
      <c r="C5" s="128" t="s">
        <v>3</v>
      </c>
      <c r="D5" s="131">
        <f>VLOOKUP(C5,'Adjustment Factors'!A4:G14,5,FALSE)</f>
        <v>1</v>
      </c>
      <c r="E5" s="64">
        <f>VLOOKUP(C5,'Adjustment Factors'!A4:G14,6,FALSE)</f>
        <v>1</v>
      </c>
    </row>
    <row r="6" spans="1:5" ht="12.75" customHeight="1">
      <c r="A6" s="12"/>
      <c r="B6" s="28"/>
      <c r="C6" s="129"/>
      <c r="D6" s="131"/>
      <c r="E6" s="64"/>
    </row>
    <row r="7" spans="1:5" ht="14.25">
      <c r="A7" s="12" t="s">
        <v>61</v>
      </c>
      <c r="B7" s="29" t="s">
        <v>12</v>
      </c>
      <c r="C7" s="129"/>
      <c r="D7" s="131"/>
      <c r="E7" s="64"/>
    </row>
    <row r="8" spans="1:5" ht="13.5" customHeight="1">
      <c r="A8" s="12"/>
      <c r="B8" s="28" t="s">
        <v>53</v>
      </c>
      <c r="C8" s="128">
        <v>150</v>
      </c>
      <c r="D8" s="132">
        <f>C8*0.77</f>
        <v>115.5</v>
      </c>
      <c r="E8" s="65">
        <f>D8*1.12</f>
        <v>129.36</v>
      </c>
    </row>
    <row r="9" spans="1:5" ht="12" customHeight="1">
      <c r="A9" s="12"/>
      <c r="B9" s="28"/>
      <c r="C9" s="129"/>
      <c r="D9" s="131"/>
      <c r="E9" s="64"/>
    </row>
    <row r="10" spans="1:5" ht="14.25">
      <c r="A10" s="12" t="s">
        <v>62</v>
      </c>
      <c r="B10" s="29" t="s">
        <v>13</v>
      </c>
      <c r="C10" s="129"/>
      <c r="D10" s="131"/>
      <c r="E10" s="64"/>
    </row>
    <row r="11" spans="1:5" ht="13.5" customHeight="1">
      <c r="A11" s="12"/>
      <c r="B11" s="28" t="s">
        <v>78</v>
      </c>
      <c r="C11" s="128">
        <v>2800</v>
      </c>
      <c r="D11" s="132">
        <f>(C11-2800)*0.036</f>
        <v>0</v>
      </c>
      <c r="E11" s="65">
        <f>(C11-2800)*0.041</f>
        <v>0</v>
      </c>
    </row>
    <row r="12" spans="1:5" ht="12" customHeight="1">
      <c r="A12" s="12"/>
      <c r="B12" s="28"/>
      <c r="C12" s="129"/>
      <c r="D12" s="131"/>
      <c r="E12" s="64"/>
    </row>
    <row r="13" spans="1:5" ht="14.25">
      <c r="A13" s="12" t="s">
        <v>63</v>
      </c>
      <c r="B13" s="29" t="s">
        <v>21</v>
      </c>
      <c r="C13" s="129"/>
      <c r="D13" s="131"/>
      <c r="E13" s="64"/>
    </row>
    <row r="14" spans="1:5" ht="26.25" customHeight="1" thickBot="1">
      <c r="A14" s="12"/>
      <c r="B14" s="30" t="s">
        <v>83</v>
      </c>
      <c r="C14" s="135" t="s">
        <v>17</v>
      </c>
      <c r="D14" s="133">
        <f>VLOOKUP(C14,'Adjustment Factors'!I3:J13,2,FALSE)</f>
        <v>-27</v>
      </c>
      <c r="E14" s="134">
        <f>VLOOKUP(C14,'Adjustment Factors'!I3:K13,3,FALSE)</f>
        <v>-30</v>
      </c>
    </row>
    <row r="15" spans="1:5" ht="12.75">
      <c r="A15" s="12"/>
      <c r="B15" s="168" t="s">
        <v>25</v>
      </c>
      <c r="C15" s="169"/>
      <c r="D15" s="169"/>
      <c r="E15" s="170"/>
    </row>
    <row r="16" spans="1:5" ht="27" customHeight="1">
      <c r="A16" s="12"/>
      <c r="B16" s="139" t="s">
        <v>79</v>
      </c>
      <c r="C16" s="141">
        <v>2.8</v>
      </c>
      <c r="D16" s="137" t="s">
        <v>84</v>
      </c>
      <c r="E16" s="49" t="s">
        <v>28</v>
      </c>
    </row>
    <row r="17" spans="1:5" ht="25.5" customHeight="1">
      <c r="A17" s="12"/>
      <c r="B17" s="139" t="s">
        <v>80</v>
      </c>
      <c r="C17" s="48">
        <v>0.35</v>
      </c>
      <c r="D17" s="93" t="s">
        <v>59</v>
      </c>
      <c r="E17" s="142">
        <v>450</v>
      </c>
    </row>
    <row r="18" spans="1:5" ht="25.5" customHeight="1">
      <c r="A18" s="12"/>
      <c r="B18" s="140" t="s">
        <v>81</v>
      </c>
      <c r="C18" s="94">
        <v>0.25</v>
      </c>
      <c r="D18" s="138" t="s">
        <v>77</v>
      </c>
      <c r="E18" s="35">
        <f>E17/VLOOKUP(E16,'Adjustment Factors'!A18:B23,2,FALSE)/2.205</f>
        <v>0.44365572315882873</v>
      </c>
    </row>
    <row r="19" spans="1:5" ht="12.75" customHeight="1" thickBot="1">
      <c r="A19" s="12"/>
      <c r="B19" s="30" t="s">
        <v>26</v>
      </c>
      <c r="C19" s="143">
        <f>C16-C17-C18</f>
        <v>2.1999999999999997</v>
      </c>
      <c r="D19" s="144"/>
      <c r="E19" s="145"/>
    </row>
    <row r="20" spans="1:5" ht="15" customHeight="1">
      <c r="A20" s="12" t="s">
        <v>64</v>
      </c>
      <c r="B20" s="29" t="s">
        <v>22</v>
      </c>
      <c r="C20" s="31"/>
      <c r="D20" s="44" t="s">
        <v>43</v>
      </c>
      <c r="E20" s="45" t="s">
        <v>45</v>
      </c>
    </row>
    <row r="21" spans="1:5" ht="15" customHeight="1" thickBot="1">
      <c r="A21" s="12"/>
      <c r="B21" s="30" t="s">
        <v>46</v>
      </c>
      <c r="C21" s="32">
        <f>E18/(C19/56)</f>
        <v>11.293054771315642</v>
      </c>
      <c r="D21" s="33">
        <f>-(C21-5)*6</f>
        <v>-37.75832862789385</v>
      </c>
      <c r="E21" s="34">
        <f>-(C21-5)*6.7</f>
        <v>-42.163466967814806</v>
      </c>
    </row>
    <row r="22" spans="1:5" ht="15" customHeight="1">
      <c r="A22" s="12" t="s">
        <v>65</v>
      </c>
      <c r="B22" s="27" t="s">
        <v>49</v>
      </c>
      <c r="C22" s="72"/>
      <c r="D22" s="73">
        <f>(D5+D8+D11+D14+D21)</f>
        <v>51.74167137210615</v>
      </c>
      <c r="E22" s="74">
        <f>E5+E8+E11+E14+E21</f>
        <v>58.19653303218521</v>
      </c>
    </row>
    <row r="23" spans="1:5" ht="12.75" customHeight="1">
      <c r="A23" s="12" t="s">
        <v>66</v>
      </c>
      <c r="B23" s="28" t="s">
        <v>85</v>
      </c>
      <c r="C23" s="31"/>
      <c r="D23" s="50">
        <v>10</v>
      </c>
      <c r="E23" s="15">
        <f>1.12*D23</f>
        <v>11.200000000000001</v>
      </c>
    </row>
    <row r="24" spans="1:5" ht="12.75" customHeight="1">
      <c r="A24" s="12" t="s">
        <v>67</v>
      </c>
      <c r="B24" s="136" t="s">
        <v>86</v>
      </c>
      <c r="C24" s="31"/>
      <c r="D24" s="51">
        <v>20</v>
      </c>
      <c r="E24" s="36">
        <f>1.12*D24</f>
        <v>22.400000000000002</v>
      </c>
    </row>
    <row r="25" spans="1:5" ht="21" customHeight="1">
      <c r="A25" s="12" t="s">
        <v>68</v>
      </c>
      <c r="B25" s="85" t="s">
        <v>47</v>
      </c>
      <c r="C25" s="86"/>
      <c r="D25" s="87">
        <f>D22-D23-D24</f>
        <v>21.741671372106147</v>
      </c>
      <c r="E25" s="88">
        <f>E22-E23-E24</f>
        <v>24.596533032185203</v>
      </c>
    </row>
    <row r="26" spans="1:5" ht="12" customHeight="1">
      <c r="A26" s="12"/>
      <c r="B26" s="37" t="s">
        <v>52</v>
      </c>
      <c r="C26" s="31"/>
      <c r="D26" s="38"/>
      <c r="E26" s="39"/>
    </row>
    <row r="27" spans="1:5" ht="15">
      <c r="A27" s="12"/>
      <c r="B27" s="29" t="s">
        <v>55</v>
      </c>
      <c r="C27" s="31"/>
      <c r="D27" s="38"/>
      <c r="E27" s="39"/>
    </row>
    <row r="28" spans="1:5" ht="14.25" hidden="1">
      <c r="A28" s="12"/>
      <c r="B28" s="40" t="s">
        <v>1</v>
      </c>
      <c r="C28" s="41" t="str">
        <f>C5</f>
        <v>Loam</v>
      </c>
      <c r="D28" s="42">
        <f>VLOOKUP(C28,'Adjustment Factors'!A4:G14,7,FALSE)</f>
        <v>1</v>
      </c>
      <c r="E28" s="43">
        <f>VLOOKUP(C28,'Adjustment Factors'!A4:G14,7,FALSE)</f>
        <v>1</v>
      </c>
    </row>
    <row r="29" spans="1:5" ht="21" customHeight="1" thickBot="1">
      <c r="A29" s="63" t="s">
        <v>69</v>
      </c>
      <c r="B29" s="89" t="s">
        <v>48</v>
      </c>
      <c r="C29" s="90"/>
      <c r="D29" s="91">
        <f>D25*D28</f>
        <v>21.741671372106147</v>
      </c>
      <c r="E29" s="92">
        <f>E25*E28</f>
        <v>24.596533032185203</v>
      </c>
    </row>
  </sheetData>
  <sheetProtection password="C46E" sheet="1" objects="1" scenarios="1"/>
  <mergeCells count="3">
    <mergeCell ref="B15:E15"/>
    <mergeCell ref="A1:E1"/>
    <mergeCell ref="A2:E2"/>
  </mergeCells>
  <dataValidations count="3">
    <dataValidation type="list" allowBlank="1" showInputMessage="1" showErrorMessage="1" sqref="E16">
      <formula1>Fertilizer</formula1>
    </dataValidation>
    <dataValidation type="list" allowBlank="1" showInputMessage="1" showErrorMessage="1" sqref="C5">
      <formula1>SoilType</formula1>
    </dataValidation>
    <dataValidation type="list" allowBlank="1" showInputMessage="1" showErrorMessage="1" sqref="C14">
      <formula1>PrevCrop</formula1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4" customWidth="1"/>
    <col min="2" max="2" width="11.140625" style="4" customWidth="1"/>
    <col min="3" max="3" width="10.421875" style="4" customWidth="1"/>
    <col min="4" max="8" width="11.421875" style="4" customWidth="1"/>
    <col min="9" max="9" width="31.7109375" style="4" bestFit="1" customWidth="1"/>
    <col min="10" max="10" width="13.140625" style="4" customWidth="1"/>
    <col min="11" max="11" width="11.00390625" style="4" customWidth="1"/>
    <col min="12" max="16384" width="9.140625" style="4" customWidth="1"/>
  </cols>
  <sheetData>
    <row r="1" spans="1:11" ht="13.5" thickBot="1">
      <c r="A1" s="95"/>
      <c r="B1" s="173" t="s">
        <v>38</v>
      </c>
      <c r="C1" s="174"/>
      <c r="D1" s="175"/>
      <c r="E1" s="173" t="s">
        <v>39</v>
      </c>
      <c r="F1" s="174"/>
      <c r="G1" s="176"/>
      <c r="H1" s="68"/>
      <c r="I1" s="68"/>
      <c r="J1" s="68"/>
      <c r="K1" s="68"/>
    </row>
    <row r="2" spans="1:11" ht="28.5" customHeight="1" thickBot="1">
      <c r="A2" s="102" t="s">
        <v>1</v>
      </c>
      <c r="B2" s="105" t="s">
        <v>23</v>
      </c>
      <c r="C2" s="105" t="s">
        <v>35</v>
      </c>
      <c r="D2" s="103" t="s">
        <v>24</v>
      </c>
      <c r="E2" s="105" t="s">
        <v>23</v>
      </c>
      <c r="F2" s="105" t="s">
        <v>35</v>
      </c>
      <c r="G2" s="104" t="s">
        <v>24</v>
      </c>
      <c r="H2" s="68"/>
      <c r="I2" s="108" t="s">
        <v>14</v>
      </c>
      <c r="J2" s="112" t="s">
        <v>36</v>
      </c>
      <c r="K2" s="69" t="s">
        <v>37</v>
      </c>
    </row>
    <row r="3" spans="1:11" ht="14.25" customHeight="1" thickBot="1">
      <c r="A3" s="7"/>
      <c r="B3" s="5"/>
      <c r="C3" s="5"/>
      <c r="D3" s="5"/>
      <c r="E3" s="5"/>
      <c r="F3" s="5"/>
      <c r="G3" s="6"/>
      <c r="H3" s="70"/>
      <c r="I3" s="106" t="s">
        <v>15</v>
      </c>
      <c r="J3" s="113">
        <v>0</v>
      </c>
      <c r="K3" s="109">
        <v>0</v>
      </c>
    </row>
    <row r="4" spans="1:11" ht="13.5" customHeight="1">
      <c r="A4" s="99" t="s">
        <v>72</v>
      </c>
      <c r="B4" s="117">
        <v>47</v>
      </c>
      <c r="C4" s="120">
        <v>53</v>
      </c>
      <c r="D4" s="96">
        <v>0.8</v>
      </c>
      <c r="E4" s="123">
        <v>1</v>
      </c>
      <c r="F4" s="120">
        <v>1</v>
      </c>
      <c r="G4" s="96">
        <v>1</v>
      </c>
      <c r="H4" s="70"/>
      <c r="I4" s="106" t="s">
        <v>16</v>
      </c>
      <c r="J4" s="113">
        <v>-12</v>
      </c>
      <c r="K4" s="110">
        <v>-14</v>
      </c>
    </row>
    <row r="5" spans="1:11" ht="15">
      <c r="A5" s="100" t="s">
        <v>2</v>
      </c>
      <c r="B5" s="118">
        <v>36</v>
      </c>
      <c r="C5" s="121">
        <v>40</v>
      </c>
      <c r="D5" s="97">
        <v>0.8</v>
      </c>
      <c r="E5" s="124">
        <v>1</v>
      </c>
      <c r="F5" s="121">
        <v>1</v>
      </c>
      <c r="G5" s="97">
        <v>1</v>
      </c>
      <c r="H5" s="70"/>
      <c r="I5" s="106" t="s">
        <v>34</v>
      </c>
      <c r="J5" s="113">
        <v>-11</v>
      </c>
      <c r="K5" s="110">
        <v>-12</v>
      </c>
    </row>
    <row r="6" spans="1:11" ht="13.5" customHeight="1">
      <c r="A6" s="100" t="s">
        <v>3</v>
      </c>
      <c r="B6" s="118">
        <v>28</v>
      </c>
      <c r="C6" s="121">
        <v>32</v>
      </c>
      <c r="D6" s="97">
        <v>0.8</v>
      </c>
      <c r="E6" s="124">
        <v>1</v>
      </c>
      <c r="F6" s="121">
        <v>1</v>
      </c>
      <c r="G6" s="97">
        <v>1</v>
      </c>
      <c r="H6" s="70"/>
      <c r="I6" s="106" t="s">
        <v>73</v>
      </c>
      <c r="J6" s="113">
        <v>0</v>
      </c>
      <c r="K6" s="110">
        <v>0</v>
      </c>
    </row>
    <row r="7" spans="1:11" ht="15">
      <c r="A7" s="100" t="s">
        <v>8</v>
      </c>
      <c r="B7" s="118">
        <v>41</v>
      </c>
      <c r="C7" s="121">
        <v>46</v>
      </c>
      <c r="D7" s="97">
        <v>1</v>
      </c>
      <c r="E7" s="124">
        <v>17</v>
      </c>
      <c r="F7" s="121">
        <v>19</v>
      </c>
      <c r="G7" s="97">
        <v>1</v>
      </c>
      <c r="H7" s="70"/>
      <c r="I7" s="106" t="s">
        <v>17</v>
      </c>
      <c r="J7" s="113">
        <v>-27</v>
      </c>
      <c r="K7" s="110">
        <v>-30</v>
      </c>
    </row>
    <row r="8" spans="1:11" ht="15">
      <c r="A8" s="100" t="s">
        <v>9</v>
      </c>
      <c r="B8" s="118">
        <v>34</v>
      </c>
      <c r="C8" s="121">
        <v>38</v>
      </c>
      <c r="D8" s="97">
        <v>0.9</v>
      </c>
      <c r="E8" s="124">
        <v>17</v>
      </c>
      <c r="F8" s="121">
        <v>19</v>
      </c>
      <c r="G8" s="97">
        <v>1</v>
      </c>
      <c r="H8" s="70"/>
      <c r="I8" s="106" t="s">
        <v>18</v>
      </c>
      <c r="J8" s="113">
        <v>-27</v>
      </c>
      <c r="K8" s="110">
        <v>-30</v>
      </c>
    </row>
    <row r="9" spans="1:11" ht="13.5" customHeight="1">
      <c r="A9" s="100" t="s">
        <v>4</v>
      </c>
      <c r="B9" s="118">
        <v>46</v>
      </c>
      <c r="C9" s="121">
        <v>52</v>
      </c>
      <c r="D9" s="97">
        <v>1</v>
      </c>
      <c r="E9" s="124">
        <v>17</v>
      </c>
      <c r="F9" s="121">
        <v>19</v>
      </c>
      <c r="G9" s="97">
        <v>1</v>
      </c>
      <c r="H9" s="70"/>
      <c r="I9" s="106" t="s">
        <v>74</v>
      </c>
      <c r="J9" s="113">
        <v>-73</v>
      </c>
      <c r="K9" s="110">
        <v>-82</v>
      </c>
    </row>
    <row r="10" spans="1:11" ht="13.5" customHeight="1">
      <c r="A10" s="100" t="s">
        <v>10</v>
      </c>
      <c r="B10" s="118">
        <v>38</v>
      </c>
      <c r="C10" s="121">
        <v>43</v>
      </c>
      <c r="D10" s="97">
        <v>0.9</v>
      </c>
      <c r="E10" s="124">
        <v>17</v>
      </c>
      <c r="F10" s="121">
        <v>19</v>
      </c>
      <c r="G10" s="97">
        <v>1</v>
      </c>
      <c r="H10" s="70"/>
      <c r="I10" s="106" t="s">
        <v>75</v>
      </c>
      <c r="J10" s="113">
        <v>-60</v>
      </c>
      <c r="K10" s="110">
        <v>-67</v>
      </c>
    </row>
    <row r="11" spans="1:11" ht="13.5" customHeight="1">
      <c r="A11" s="100" t="s">
        <v>11</v>
      </c>
      <c r="B11" s="118">
        <v>38</v>
      </c>
      <c r="C11" s="121">
        <v>43</v>
      </c>
      <c r="D11" s="97">
        <v>0.9</v>
      </c>
      <c r="E11" s="124">
        <v>17</v>
      </c>
      <c r="F11" s="121">
        <v>19</v>
      </c>
      <c r="G11" s="97">
        <v>1</v>
      </c>
      <c r="H11" s="70"/>
      <c r="I11" s="106" t="s">
        <v>76</v>
      </c>
      <c r="J11" s="113">
        <v>0</v>
      </c>
      <c r="K11" s="110">
        <v>0</v>
      </c>
    </row>
    <row r="12" spans="1:11" ht="13.5" customHeight="1">
      <c r="A12" s="100" t="s">
        <v>5</v>
      </c>
      <c r="B12" s="118">
        <v>18</v>
      </c>
      <c r="C12" s="121">
        <v>20</v>
      </c>
      <c r="D12" s="97">
        <v>0.8</v>
      </c>
      <c r="E12" s="124">
        <v>1</v>
      </c>
      <c r="F12" s="121">
        <v>1</v>
      </c>
      <c r="G12" s="97">
        <v>1</v>
      </c>
      <c r="H12" s="70"/>
      <c r="I12" s="106" t="s">
        <v>19</v>
      </c>
      <c r="J12" s="113">
        <v>-49</v>
      </c>
      <c r="K12" s="110">
        <v>-55</v>
      </c>
    </row>
    <row r="13" spans="1:11" ht="13.5" customHeight="1" thickBot="1">
      <c r="A13" s="100" t="s">
        <v>6</v>
      </c>
      <c r="B13" s="118">
        <v>32</v>
      </c>
      <c r="C13" s="121">
        <v>36</v>
      </c>
      <c r="D13" s="97">
        <v>0.8</v>
      </c>
      <c r="E13" s="124">
        <v>1</v>
      </c>
      <c r="F13" s="121">
        <v>1</v>
      </c>
      <c r="G13" s="97">
        <v>1</v>
      </c>
      <c r="H13" s="70"/>
      <c r="I13" s="107" t="s">
        <v>20</v>
      </c>
      <c r="J13" s="114">
        <v>-98</v>
      </c>
      <c r="K13" s="111">
        <v>-110</v>
      </c>
    </row>
    <row r="14" spans="1:11" ht="13.5" customHeight="1" thickBot="1">
      <c r="A14" s="101" t="s">
        <v>7</v>
      </c>
      <c r="B14" s="119">
        <v>44</v>
      </c>
      <c r="C14" s="122">
        <v>49</v>
      </c>
      <c r="D14" s="98">
        <v>0.8</v>
      </c>
      <c r="E14" s="125">
        <v>1</v>
      </c>
      <c r="F14" s="122">
        <v>1</v>
      </c>
      <c r="G14" s="98">
        <v>1</v>
      </c>
      <c r="H14" s="70"/>
      <c r="I14" s="70"/>
      <c r="J14" s="70"/>
      <c r="K14" s="70"/>
    </row>
    <row r="15" spans="1:11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13.5" thickBo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4.25">
      <c r="A17" s="126" t="s">
        <v>27</v>
      </c>
      <c r="B17" s="127" t="s">
        <v>33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30">
      <c r="A18" s="115" t="s">
        <v>30</v>
      </c>
      <c r="B18" s="110">
        <v>340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30">
      <c r="A19" s="115" t="s">
        <v>31</v>
      </c>
      <c r="B19" s="110">
        <v>210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30">
      <c r="A20" s="115" t="s">
        <v>29</v>
      </c>
      <c r="B20" s="110">
        <v>820</v>
      </c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45">
      <c r="A21" s="115" t="s">
        <v>32</v>
      </c>
      <c r="B21" s="110">
        <v>270</v>
      </c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5">
      <c r="A22" s="115" t="s">
        <v>41</v>
      </c>
      <c r="B22" s="110">
        <v>280</v>
      </c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15.75" thickBot="1">
      <c r="A23" s="116" t="s">
        <v>28</v>
      </c>
      <c r="B23" s="111">
        <v>460</v>
      </c>
      <c r="C23" s="70"/>
      <c r="D23" s="70"/>
      <c r="E23" s="70"/>
      <c r="F23" s="70"/>
      <c r="G23" s="70"/>
      <c r="H23" s="70"/>
      <c r="I23" s="70"/>
      <c r="J23" s="70"/>
      <c r="K23" s="70"/>
    </row>
    <row r="24" ht="12.75">
      <c r="A24" s="8"/>
    </row>
    <row r="25" ht="12.75">
      <c r="A25" s="8"/>
    </row>
  </sheetData>
  <sheetProtection password="C46E" sheet="1" objects="1" scenarios="1"/>
  <mergeCells count="2">
    <mergeCell ref="B1:D1"/>
    <mergeCell ref="E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LRC - OMAF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Reid</dc:creator>
  <cp:keywords/>
  <dc:description/>
  <cp:lastModifiedBy>Phil</cp:lastModifiedBy>
  <cp:lastPrinted>2006-03-03T19:46:18Z</cp:lastPrinted>
  <dcterms:created xsi:type="dcterms:W3CDTF">2005-12-29T14:57:16Z</dcterms:created>
  <dcterms:modified xsi:type="dcterms:W3CDTF">2010-01-19T13:37:33Z</dcterms:modified>
  <cp:category/>
  <cp:version/>
  <cp:contentType/>
  <cp:contentStatus/>
</cp:coreProperties>
</file>